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èle" sheetId="1" state="visible" r:id="rId1"/>
    <sheet name="Référence (valeurs publiées)" sheetId="2" state="visible" r:id="rId2"/>
    <sheet name="Notes et 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– Modèle de ROI court de padel</t>
        </is>
      </c>
    </row>
    <row r="2">
      <c r="A2" s="2" t="inlineStr">
        <is>
          <t>Modèle de planification exporté du calculateur ROI gratuit de padelcourtmaster.com.</t>
        </is>
      </c>
    </row>
    <row r="4">
      <c r="A4" s="3" t="inlineStr">
        <is>
          <t>DONNÉES D'ENTRÉE</t>
        </is>
      </c>
    </row>
    <row r="5">
      <c r="A5" s="4" t="inlineStr">
        <is>
          <t>Nombre de courts</t>
        </is>
      </c>
      <c r="B5" s="5" t="n">
        <v>4</v>
      </c>
    </row>
    <row r="6">
      <c r="A6" s="4" t="inlineStr">
        <is>
          <t>Type de court</t>
        </is>
      </c>
      <c r="B6" s="5" t="inlineStr">
        <is>
          <t>Extérieur</t>
        </is>
      </c>
    </row>
    <row r="7">
      <c r="A7" s="4" t="inlineStr">
        <is>
          <t>Taux d'occupation (% d'une journée de 12 h)</t>
        </is>
      </c>
      <c r="B7" s="5" t="n">
        <v>40</v>
      </c>
    </row>
    <row r="8">
      <c r="A8" s="4" t="inlineStr">
        <is>
          <t>Marché</t>
        </is>
      </c>
      <c r="B8" s="5" t="inlineStr">
        <is>
          <t>France</t>
        </is>
      </c>
    </row>
    <row r="9">
      <c r="A9" s="4" t="inlineStr">
        <is>
          <t>Gestion</t>
        </is>
      </c>
      <c r="B9" s="5" t="inlineStr">
        <is>
          <t>En autogestion</t>
        </is>
      </c>
    </row>
    <row r="11">
      <c r="A11" s="3" t="inlineStr">
        <is>
          <t>PARAMÈTRES (fourchettes publiées)</t>
        </is>
      </c>
    </row>
    <row r="12">
      <c r="A12" s="4" t="inlineStr">
        <is>
          <t>CAPEX par court – bas</t>
        </is>
      </c>
      <c r="B12" s="6">
        <f>VLOOKUP(B8&amp;"|"&amp;B6,'Référence (valeurs publiées)'!$A$2:$K$4,4,FALSE)</f>
        <v/>
      </c>
    </row>
    <row r="13">
      <c r="A13" s="4" t="inlineStr">
        <is>
          <t>CAPEX par court – haut</t>
        </is>
      </c>
      <c r="B13" s="6">
        <f>VLOOKUP(B8&amp;"|"&amp;B6,'Référence (valeurs publiées)'!$A$2:$K$4,5,FALSE)</f>
        <v/>
      </c>
    </row>
    <row r="14">
      <c r="A14" s="4" t="inlineStr">
        <is>
          <t>Tarif court / heure – bas</t>
        </is>
      </c>
      <c r="B14" s="6">
        <f>VLOOKUP(B8&amp;"|"&amp;B6,'Référence (valeurs publiées)'!$A$2:$K$4,6,FALSE)</f>
        <v/>
      </c>
    </row>
    <row r="15">
      <c r="A15" s="4" t="inlineStr">
        <is>
          <t>Tarif court / heure – haut</t>
        </is>
      </c>
      <c r="B15" s="6">
        <f>VLOOKUP(B8&amp;"|"&amp;B6,'Référence (valeurs publiées)'!$A$2:$K$4,7,FALSE)</f>
        <v/>
      </c>
    </row>
    <row r="16">
      <c r="A16" s="4" t="inlineStr">
        <is>
          <t>Jours d'exploitation par an</t>
        </is>
      </c>
      <c r="B16" s="7">
        <f>VLOOKUP(B8&amp;"|"&amp;B6,'Référence (valeurs publiées)'!$A$2:$K$4,8,FALSE)</f>
        <v/>
      </c>
    </row>
    <row r="17">
      <c r="A17" s="4" t="inlineStr">
        <is>
          <t>Revenus publiés / court / an – bas</t>
        </is>
      </c>
      <c r="B17" s="6">
        <f>VLOOKUP(B8&amp;"|"&amp;B6,'Référence (valeurs publiées)'!$A$2:$K$4,9,FALSE)</f>
        <v/>
      </c>
    </row>
    <row r="18">
      <c r="A18" s="4" t="inlineStr">
        <is>
          <t>Revenus publiés / court / an – haut</t>
        </is>
      </c>
      <c r="B18" s="6">
        <f>VLOOKUP(B8&amp;"|"&amp;B6,'Référence (valeurs publiées)'!$A$2:$K$4,10,FALSE)</f>
        <v/>
      </c>
    </row>
    <row r="19">
      <c r="A19" s="4" t="inlineStr">
        <is>
          <t>Heures réservées par jour</t>
        </is>
      </c>
      <c r="B19" s="7">
        <f>ROUND(B7/100*12,0)</f>
        <v/>
      </c>
    </row>
    <row r="21">
      <c r="A21" s="3" t="inlineStr">
        <is>
          <t>RÉSULTATS</t>
        </is>
      </c>
    </row>
    <row r="22">
      <c r="C22" s="8" t="inlineStr">
        <is>
          <t>Bas</t>
        </is>
      </c>
      <c r="D22" s="8" t="inlineStr">
        <is>
          <t>Haut</t>
        </is>
      </c>
      <c r="E22" s="8" t="inlineStr">
        <is>
          <t>Moyen</t>
        </is>
      </c>
    </row>
    <row r="23">
      <c r="A23" s="9" t="inlineStr">
        <is>
          <t>CAPEX total (estimation clé en main)</t>
        </is>
      </c>
      <c r="B23" s="10">
        <f>VLOOKUP(B8&amp;"|"&amp;B6,'Référence (valeurs publiées)'!$A$2:$K$4,11,FALSE)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Revenus / an</t>
        </is>
      </c>
      <c r="B24" s="10">
        <f>VLOOKUP(B8&amp;"|"&amp;B6,'Référence (valeurs publiées)'!$A$2:$K$4,11,FALSE)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Charges d'exploitation / an</t>
        </is>
      </c>
      <c r="B25" s="10">
        <f>VLOOKUP(B8&amp;"|"&amp;B6,'Référence (valeurs publiées)'!$A$2:$K$4,11,FALSE)</f>
        <v/>
      </c>
      <c r="C25" s="11">
        <f>C24*IF(B9="Club avec personnel",0.42,0.40)</f>
        <v/>
      </c>
      <c r="D25" s="11">
        <f>D24*IF(B9="Club avec personnel",0.42,0.40)</f>
        <v/>
      </c>
      <c r="E25" s="12">
        <f>(C25+D25)/2</f>
        <v/>
      </c>
    </row>
    <row r="26">
      <c r="A26" s="9" t="inlineStr">
        <is>
          <t>Net / an</t>
        </is>
      </c>
      <c r="B26" s="10">
        <f>VLOOKUP(B8&amp;"|"&amp;B6,'Référence (valeurs publiées)'!$A$2:$K$4,11,FALSE)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 / mois</t>
        </is>
      </c>
      <c r="B27" s="10">
        <f>VLOOKUP(B8&amp;"|"&amp;B6,'Référence (valeurs publiées)'!$A$2:$K$4,11,FALSE)</f>
        <v/>
      </c>
      <c r="E27" s="12">
        <f>E26/12</f>
        <v/>
      </c>
    </row>
    <row r="28">
      <c r="A28" s="9" t="inlineStr">
        <is>
          <t>Retour sur investissement (ans)</t>
        </is>
      </c>
      <c r="B28" s="10">
        <f>VLOOKUP(B8&amp;"|"&amp;B6,'Référence (valeurs publiées)'!$A$2:$K$4,11,FALSE)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annuel</t>
        </is>
      </c>
      <c r="B29" s="10">
        <f>VLOOKUP(B8&amp;"|"&amp;B6,'Référence (valeurs publiées)'!$A$2:$K$4,11,FALSE)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Surface nécessaire (m²)</t>
        </is>
      </c>
      <c r="B30" s="10">
        <f>VLOOKUP(B8&amp;"|"&amp;B6,'Référence (valeurs publiées)'!$A$2:$K$4,11,FALSE)</f>
        <v/>
      </c>
      <c r="E30" s="12">
        <f>B5*IF(B6="Intérieur",325,IF(B6="Couvert",320,300))</f>
        <v/>
      </c>
    </row>
    <row r="32">
      <c r="A32" s="17" t="inlineStr">
        <is>
          <t>Le retour est présenté en fourchette : meilleur cas = CAPEX bas avec revenus hauts, pire cas = CAPEX haut avec revenus bas, avec un plancher de 2 ans comme sur le calculateur.</t>
        </is>
      </c>
    </row>
  </sheetData>
  <dataValidations count="3">
    <dataValidation sqref="B6" showDropDown="0" showInputMessage="0" showErrorMessage="0" allowBlank="0" type="list">
      <formula1>"Extérieur,Intérieur,Couvert"</formula1>
    </dataValidation>
    <dataValidation sqref="B8" showDropDown="0" showInputMessage="0" showErrorMessage="0" allowBlank="0" type="list">
      <formula1>"France"</formula1>
    </dataValidation>
    <dataValidation sqref="B9" showDropDown="0" showInputMessage="0" showErrorMessage="0" allowBlank="0" type="list">
      <formula1>"En autogestion,Club avec personnel"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France|Extérieur</t>
        </is>
      </c>
      <c r="B2" t="inlineStr">
        <is>
          <t>France</t>
        </is>
      </c>
      <c r="C2" t="inlineStr">
        <is>
          <t>Extérieur</t>
        </is>
      </c>
      <c r="D2" t="n">
        <v>45000</v>
      </c>
      <c r="E2" t="n">
        <v>70000</v>
      </c>
      <c r="F2" t="n">
        <v>25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France|Intérieur</t>
        </is>
      </c>
      <c r="B3" t="inlineStr">
        <is>
          <t>France</t>
        </is>
      </c>
      <c r="C3" t="inlineStr">
        <is>
          <t>Intérieur</t>
        </is>
      </c>
      <c r="D3" t="n">
        <v>53100</v>
      </c>
      <c r="E3" t="n">
        <v>82600</v>
      </c>
      <c r="F3" t="n">
        <v>25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France|Couvert</t>
        </is>
      </c>
      <c r="B4" t="inlineStr">
        <is>
          <t>France</t>
        </is>
      </c>
      <c r="C4" t="inlineStr">
        <is>
          <t>Couvert</t>
        </is>
      </c>
      <c r="D4" t="n">
        <v>51750</v>
      </c>
      <c r="E4" t="n">
        <v>80500</v>
      </c>
      <c r="F4" t="n">
        <v>25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6">
      <c r="A6" s="18" t="inlineStr">
        <is>
          <t>Les cellules jaunes sont des données d'entrée ; le reste est calculé.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– Modèle de ROI court de padel</t>
        </is>
      </c>
    </row>
    <row r="2">
      <c r="A2" s="20" t="inlineStr">
        <is>
          <t>Base : journée d'ouverture de 12 heures, taux d'utilisation de 40 % (notre scénario prudent), tarifs horaires locaux, 320 jours d'exploitation par an, et coûts d'exploitation globaux représentant 40 % du chiffre d'affaires en gestion autonome / 42 % en club avec personnel — incluant le personnel, les frais de plateforme de réservation, la réserve de maintenance et le loyer ou le financement. Package de terrains de padel clé en main uniquement ; l'achat du terrain et les travaux de génie civil spécifiques au site sont en supplément. Les chiffres sont des fourchettes, et non des devis.</t>
        </is>
      </c>
    </row>
    <row r="3">
      <c r="A3" s="21" t="inlineStr"/>
    </row>
    <row r="4">
      <c r="A4" s="20" t="inlineStr">
        <is>
          <t>Le retour est présenté en fourchette : meilleur cas = CAPEX bas avec revenus hauts, pire cas = CAPEX haut avec revenus bas, avec un plancher de 2 ans comme sur le calculateur.</t>
        </is>
      </c>
    </row>
    <row r="5">
      <c r="A5" s="21" t="inlineStr"/>
    </row>
    <row r="6">
      <c r="A6" s="22" t="inlineStr">
        <is>
          <t>Sources / Notes et sources</t>
        </is>
      </c>
    </row>
    <row r="7">
      <c r="A7" s="23" t="inlineStr">
        <is>
          <t>Guide des coûts: https://padelcourtmaster.com/fr/padel-court-cost-guide.html</t>
        </is>
      </c>
    </row>
    <row r="8">
      <c r="A8" s="23" t="inlineStr">
        <is>
          <t>Guide ROI: https://padelcourtmaster.com/fr/padel-court-roi.html</t>
        </is>
      </c>
    </row>
    <row r="9">
      <c r="A9" s="23" t="inlineStr">
        <is>
          <t>Coûts d'exploitation: https://padelcourtmaster.com/fr/padel-court-operating-costs-guide.html</t>
        </is>
      </c>
    </row>
    <row r="10">
      <c r="A10" s="23" t="inlineStr">
        <is>
          <t>Calculator: https://padelcourtmaster.com/fr/calculator.html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2026-10-24T03:46:10Z</dcterms:created>
  <dcterms:modified xsi:type="dcterms:W3CDTF">2026-10-24T03:46:10Z</dcterms:modified>
</cp:coreProperties>
</file>