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o" sheetId="1" state="visible" r:id="rId1"/>
    <sheet name="Referência (valores publicados)" sheetId="2" state="visible" r:id="rId2"/>
    <sheet name="Notas e fo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i val="1"/>
      <color rgb="005A6B82"/>
    </font>
    <font>
      <b val="1"/>
      <color rgb="000A1628"/>
      <sz val="15"/>
    </font>
    <font>
      <color rgb="005A6B82"/>
      <sz val="10"/>
    </font>
    <font>
      <b val="1"/>
      <color rgb="00FFFFFF"/>
    </font>
    <font>
      <color rgb="0033415C"/>
    </font>
    <font>
      <b val="1"/>
      <color rgb="000A1628"/>
    </font>
    <font>
      <b val="1"/>
    </font>
    <font>
      <b val="1"/>
      <color rgb="0033415C"/>
    </font>
    <font>
      <color rgb="005A6B82"/>
    </font>
    <font>
      <b val="1"/>
      <color rgb="00F04E23"/>
    </font>
    <font>
      <i val="1"/>
      <color rgb="005A6B82"/>
      <sz val="10"/>
    </font>
    <font>
      <b val="1"/>
      <color rgb="000A1628"/>
      <sz val="13"/>
    </font>
    <font>
      <color rgb="0033415C"/>
      <sz val="10"/>
    </font>
    <font>
      <color rgb="001A73E8"/>
      <sz val="10"/>
    </font>
  </fonts>
  <fills count="5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FF6CC"/>
      </patternFill>
    </fill>
    <fill>
      <patternFill patternType="solid">
        <fgColor rgb="00ED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indent="1"/>
    </xf>
    <xf numFmtId="0" fontId="5" fillId="0" borderId="0" pivotButton="0" quotePrefix="0" xfId="0"/>
    <xf numFmtId="0" fontId="6" fillId="3" borderId="0" pivotButton="0" quotePrefix="0" xfId="0"/>
    <xf numFmtId="3" fontId="6" fillId="0" borderId="0" pivotButton="0" quotePrefix="0" xfId="0"/>
    <xf numFmtId="1" fontId="6" fillId="0" borderId="0" pivotButton="0" quotePrefix="0" xfId="0"/>
    <xf numFmtId="0" fontId="7" fillId="4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3" fontId="0" fillId="0" borderId="0" pivotButton="0" quotePrefix="0" xfId="0"/>
    <xf numFmtId="3" fontId="10" fillId="0" borderId="0" pivotButton="0" quotePrefix="0" xfId="0"/>
    <xf numFmtId="164" fontId="0" fillId="0" borderId="0" pivotButton="0" quotePrefix="0" xfId="0"/>
    <xf numFmtId="164" fontId="10" fillId="0" borderId="0" pivotButton="0" quotePrefix="0" xfId="0"/>
    <xf numFmtId="9" fontId="0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PeakPadel – Modelo de ROI da quadra de padel</t>
        </is>
      </c>
    </row>
    <row r="2">
      <c r="A2" s="2" t="inlineStr">
        <is>
          <t>Modelo de planeamento exportado da calculadora de ROI gratuita em padelcourtmaster.com.</t>
        </is>
      </c>
    </row>
    <row r="4">
      <c r="A4" s="3" t="inlineStr">
        <is>
          <t>DADOS DE ENTRADA</t>
        </is>
      </c>
    </row>
    <row r="5">
      <c r="A5" s="4" t="inlineStr">
        <is>
          <t>Número de quadras</t>
        </is>
      </c>
      <c r="B5" s="5" t="n">
        <v>4</v>
      </c>
    </row>
    <row r="6">
      <c r="A6" s="4" t="inlineStr">
        <is>
          <t>Tipo de quadra</t>
        </is>
      </c>
      <c r="B6" s="5" t="inlineStr">
        <is>
          <t>Externo</t>
        </is>
      </c>
    </row>
    <row r="7">
      <c r="A7" s="4" t="inlineStr">
        <is>
          <t>Ocupação (% de um dia de 12 horas)</t>
        </is>
      </c>
      <c r="B7" s="5" t="n">
        <v>40</v>
      </c>
    </row>
    <row r="8">
      <c r="A8" s="4" t="inlineStr">
        <is>
          <t>Mercado</t>
        </is>
      </c>
      <c r="B8" s="5" t="inlineStr">
        <is>
          <t>Europa (EUR)</t>
        </is>
      </c>
    </row>
    <row r="9">
      <c r="A9" s="4" t="inlineStr">
        <is>
          <t>Gestão</t>
        </is>
      </c>
      <c r="B9" s="5" t="inlineStr">
        <is>
          <t>Autogerenciado</t>
        </is>
      </c>
    </row>
    <row r="11">
      <c r="A11" s="3" t="inlineStr">
        <is>
          <t>PARÂMETROS (das faixas publicadas)</t>
        </is>
      </c>
    </row>
    <row r="12">
      <c r="A12" s="4" t="inlineStr">
        <is>
          <t>CAPEX por quadra – mínimo</t>
        </is>
      </c>
      <c r="B12" s="6">
        <f>VLOOKUP(B8&amp;"|"&amp;B6,'Referência (valores publicados)'!$A$2:$K$4,4,FALSE)</f>
        <v/>
      </c>
    </row>
    <row r="13">
      <c r="A13" s="4" t="inlineStr">
        <is>
          <t>CAPEX por quadra – máximo</t>
        </is>
      </c>
      <c r="B13" s="6">
        <f>VLOOKUP(B8&amp;"|"&amp;B6,'Referência (valores publicados)'!$A$2:$K$4,5,FALSE)</f>
        <v/>
      </c>
    </row>
    <row r="14">
      <c r="A14" s="4" t="inlineStr">
        <is>
          <t>Tarifa por quadra / hora – mínima</t>
        </is>
      </c>
      <c r="B14" s="6">
        <f>VLOOKUP(B8&amp;"|"&amp;B6,'Referência (valores publicados)'!$A$2:$K$4,6,FALSE)</f>
        <v/>
      </c>
    </row>
    <row r="15">
      <c r="A15" s="4" t="inlineStr">
        <is>
          <t>Tarifa por quadra / hora – máxima</t>
        </is>
      </c>
      <c r="B15" s="6">
        <f>VLOOKUP(B8&amp;"|"&amp;B6,'Referência (valores publicados)'!$A$2:$K$4,7,FALSE)</f>
        <v/>
      </c>
    </row>
    <row r="16">
      <c r="A16" s="4" t="inlineStr">
        <is>
          <t>Dias de operação por ano</t>
        </is>
      </c>
      <c r="B16" s="7">
        <f>VLOOKUP(B8&amp;"|"&amp;B6,'Referência (valores publicados)'!$A$2:$K$4,8,FALSE)</f>
        <v/>
      </c>
    </row>
    <row r="17">
      <c r="A17" s="4" t="inlineStr">
        <is>
          <t>Receita publicada / quadra / ano – mínima</t>
        </is>
      </c>
      <c r="B17" s="6">
        <f>VLOOKUP(B8&amp;"|"&amp;B6,'Referência (valores publicados)'!$A$2:$K$4,9,FALSE)</f>
        <v/>
      </c>
    </row>
    <row r="18">
      <c r="A18" s="4" t="inlineStr">
        <is>
          <t>Receita publicada / quadra / ano – máxima</t>
        </is>
      </c>
      <c r="B18" s="6">
        <f>VLOOKUP(B8&amp;"|"&amp;B6,'Referência (valores publicados)'!$A$2:$K$4,10,FALSE)</f>
        <v/>
      </c>
    </row>
    <row r="19">
      <c r="A19" s="4" t="inlineStr">
        <is>
          <t>Horas reservadas por dia</t>
        </is>
      </c>
      <c r="B19" s="7">
        <f>ROUND(B7/100*12,0)</f>
        <v/>
      </c>
    </row>
    <row r="21">
      <c r="A21" s="3" t="inlineStr">
        <is>
          <t>RESULTADOS</t>
        </is>
      </c>
    </row>
    <row r="22">
      <c r="C22" s="8" t="inlineStr">
        <is>
          <t>Mín.</t>
        </is>
      </c>
      <c r="D22" s="8" t="inlineStr">
        <is>
          <t>Máx.</t>
        </is>
      </c>
      <c r="E22" s="8" t="inlineStr">
        <is>
          <t>Médio</t>
        </is>
      </c>
    </row>
    <row r="23">
      <c r="A23" s="9" t="inlineStr">
        <is>
          <t>CAPEX total (estimativa chave na mão)</t>
        </is>
      </c>
      <c r="B23" s="10">
        <f>VLOOKUP(B8&amp;"|"&amp;B6,'Referência (valores publicados)'!$A$2:$K$4,11,FALSE)</f>
        <v/>
      </c>
      <c r="C23" s="11">
        <f>B12*B5</f>
        <v/>
      </c>
      <c r="D23" s="11">
        <f>B13*B5</f>
        <v/>
      </c>
      <c r="E23" s="12">
        <f>(C23+D23)/2</f>
        <v/>
      </c>
    </row>
    <row r="24">
      <c r="A24" s="9" t="inlineStr">
        <is>
          <t>Receita / ano</t>
        </is>
      </c>
      <c r="B24" s="10">
        <f>VLOOKUP(B8&amp;"|"&amp;B6,'Referência (valores publicados)'!$A$2:$K$4,11,FALSE)</f>
        <v/>
      </c>
      <c r="C24" s="11">
        <f>IF(B17&gt;0,B17*(B7/50)*B5,B19*B14*B16*B5)</f>
        <v/>
      </c>
      <c r="D24" s="11">
        <f>IF(B18&gt;0,B18*(B7/50)*B5,B19*B15*B16*B5)</f>
        <v/>
      </c>
      <c r="E24" s="12">
        <f>(C24+D24)/2</f>
        <v/>
      </c>
    </row>
    <row r="25">
      <c r="A25" s="9" t="inlineStr">
        <is>
          <t>Custos operacionais / ano</t>
        </is>
      </c>
      <c r="B25" s="10">
        <f>VLOOKUP(B8&amp;"|"&amp;B6,'Referência (valores publicados)'!$A$2:$K$4,11,FALSE)</f>
        <v/>
      </c>
      <c r="C25" s="11">
        <f>C24*IF(B9="Clube com equipe",0.42,0.40)</f>
        <v/>
      </c>
      <c r="D25" s="11">
        <f>D24*IF(B9="Clube com equipe",0.42,0.40)</f>
        <v/>
      </c>
      <c r="E25" s="12">
        <f>(C25+D25)/2</f>
        <v/>
      </c>
    </row>
    <row r="26">
      <c r="A26" s="9" t="inlineStr">
        <is>
          <t>Líquido / ano</t>
        </is>
      </c>
      <c r="B26" s="10">
        <f>VLOOKUP(B8&amp;"|"&amp;B6,'Referência (valores publicados)'!$A$2:$K$4,11,FALSE)</f>
        <v/>
      </c>
      <c r="C26" s="11">
        <f>C24-C25</f>
        <v/>
      </c>
      <c r="D26" s="11">
        <f>D24-D25</f>
        <v/>
      </c>
      <c r="E26" s="12">
        <f>(C26+D26)/2</f>
        <v/>
      </c>
    </row>
    <row r="27">
      <c r="A27" s="9" t="inlineStr">
        <is>
          <t>Líquido / mês</t>
        </is>
      </c>
      <c r="B27" s="10">
        <f>VLOOKUP(B8&amp;"|"&amp;B6,'Referência (valores publicados)'!$A$2:$K$4,11,FALSE)</f>
        <v/>
      </c>
      <c r="E27" s="12">
        <f>E26/12</f>
        <v/>
      </c>
    </row>
    <row r="28">
      <c r="A28" s="9" t="inlineStr">
        <is>
          <t>Retorno (anos)</t>
        </is>
      </c>
      <c r="B28" s="10">
        <f>VLOOKUP(B8&amp;"|"&amp;B6,'Referência (valores publicados)'!$A$2:$K$4,11,FALSE)</f>
        <v/>
      </c>
      <c r="C28" s="13">
        <f>IF(D26&gt;0,MAX(2,C23/D26),"n/a")</f>
        <v/>
      </c>
      <c r="D28" s="13">
        <f>IF(C26&gt;0,D23/C26,"n/a")</f>
        <v/>
      </c>
      <c r="E28" s="14">
        <f>IF(E26&gt;0,E23/E26,"n/a")</f>
        <v/>
      </c>
    </row>
    <row r="29">
      <c r="A29" s="9" t="inlineStr">
        <is>
          <t>ROI anual</t>
        </is>
      </c>
      <c r="B29" s="10">
        <f>VLOOKUP(B8&amp;"|"&amp;B6,'Referência (valores publicados)'!$A$2:$K$4,11,FALSE)</f>
        <v/>
      </c>
      <c r="C29" s="15">
        <f>IF(C23&gt;0,C26/C23,"n/a")</f>
        <v/>
      </c>
      <c r="D29" s="15">
        <f>IF(D23&gt;0,D26/D23,"n/a")</f>
        <v/>
      </c>
      <c r="E29" s="16">
        <f>IF(E23&gt;0,E26/E23,"n/a")</f>
        <v/>
      </c>
    </row>
    <row r="30">
      <c r="A30" s="9" t="inlineStr">
        <is>
          <t>Área necessária (m²)</t>
        </is>
      </c>
      <c r="B30" s="10">
        <f>VLOOKUP(B8&amp;"|"&amp;B6,'Referência (valores publicados)'!$A$2:$K$4,11,FALSE)</f>
        <v/>
      </c>
      <c r="E30" s="12">
        <f>B5*IF(B6="Cobertura",325,IF(B6="Coberto",320,300))</f>
        <v/>
      </c>
    </row>
    <row r="32">
      <c r="A32" s="17" t="inlineStr">
        <is>
          <t>O retorno aparece como faixa: melhor caso = CAPEX baixo com receita alta, pior caso = CAPEX alto com receita baixa, com mínimo de 2 anos como na calculadora.</t>
        </is>
      </c>
    </row>
  </sheetData>
  <dataValidations count="3">
    <dataValidation sqref="B6" showDropDown="0" showInputMessage="0" showErrorMessage="0" allowBlank="0" type="list">
      <formula1>"Externo,Cobertura,Coberto"</formula1>
    </dataValidation>
    <dataValidation sqref="B8" showDropDown="0" showInputMessage="0" showErrorMessage="0" allowBlank="0" type="list">
      <formula1>"Europa (EUR)"</formula1>
    </dataValidation>
    <dataValidation sqref="B9" showDropDown="0" showInputMessage="0" showErrorMessage="0" allowBlank="0" type="list">
      <formula1>"Autogerenciado,Clube com equipe"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key</t>
        </is>
      </c>
      <c r="B1" t="inlineStr">
        <is>
          <t>market</t>
        </is>
      </c>
      <c r="C1" t="inlineStr">
        <is>
          <t>type</t>
        </is>
      </c>
      <c r="D1" t="inlineStr">
        <is>
          <t>capex_low</t>
        </is>
      </c>
      <c r="E1" t="inlineStr">
        <is>
          <t>capex_high</t>
        </is>
      </c>
      <c r="F1" t="inlineStr">
        <is>
          <t>rate_low</t>
        </is>
      </c>
      <c r="G1" t="inlineStr">
        <is>
          <t>rate_high</t>
        </is>
      </c>
      <c r="H1" t="inlineStr">
        <is>
          <t>days</t>
        </is>
      </c>
      <c r="I1" t="inlineStr">
        <is>
          <t>rev_low</t>
        </is>
      </c>
      <c r="J1" t="inlineStr">
        <is>
          <t>rev_high</t>
        </is>
      </c>
      <c r="K1" t="inlineStr">
        <is>
          <t>unit</t>
        </is>
      </c>
    </row>
    <row r="2">
      <c r="A2" t="inlineStr">
        <is>
          <t>Europa (EUR)|Externo</t>
        </is>
      </c>
      <c r="B2" t="inlineStr">
        <is>
          <t>Europa (EUR)</t>
        </is>
      </c>
      <c r="C2" t="inlineStr">
        <is>
          <t>Externo</t>
        </is>
      </c>
      <c r="D2" t="n">
        <v>45000</v>
      </c>
      <c r="E2" t="n">
        <v>70000</v>
      </c>
      <c r="F2" t="n">
        <v>25</v>
      </c>
      <c r="G2" t="n">
        <v>35</v>
      </c>
      <c r="H2" t="n">
        <v>320</v>
      </c>
      <c r="I2" t="n">
        <v>0</v>
      </c>
      <c r="J2" t="n">
        <v>0</v>
      </c>
      <c r="K2" t="inlineStr">
        <is>
          <t>€</t>
        </is>
      </c>
    </row>
    <row r="3">
      <c r="A3" t="inlineStr">
        <is>
          <t>Europa (EUR)|Cobertura</t>
        </is>
      </c>
      <c r="B3" t="inlineStr">
        <is>
          <t>Europa (EUR)</t>
        </is>
      </c>
      <c r="C3" t="inlineStr">
        <is>
          <t>Cobertura</t>
        </is>
      </c>
      <c r="D3" t="n">
        <v>53100</v>
      </c>
      <c r="E3" t="n">
        <v>82600</v>
      </c>
      <c r="F3" t="n">
        <v>25</v>
      </c>
      <c r="G3" t="n">
        <v>35</v>
      </c>
      <c r="H3" t="n">
        <v>320</v>
      </c>
      <c r="I3" t="n">
        <v>0</v>
      </c>
      <c r="J3" t="n">
        <v>0</v>
      </c>
      <c r="K3" t="inlineStr">
        <is>
          <t>€</t>
        </is>
      </c>
    </row>
    <row r="4">
      <c r="A4" t="inlineStr">
        <is>
          <t>Europa (EUR)|Coberto</t>
        </is>
      </c>
      <c r="B4" t="inlineStr">
        <is>
          <t>Europa (EUR)</t>
        </is>
      </c>
      <c r="C4" t="inlineStr">
        <is>
          <t>Coberto</t>
        </is>
      </c>
      <c r="D4" t="n">
        <v>51750</v>
      </c>
      <c r="E4" t="n">
        <v>80500</v>
      </c>
      <c r="F4" t="n">
        <v>25</v>
      </c>
      <c r="G4" t="n">
        <v>35</v>
      </c>
      <c r="H4" t="n">
        <v>320</v>
      </c>
      <c r="I4" t="n">
        <v>0</v>
      </c>
      <c r="J4" t="n">
        <v>0</v>
      </c>
      <c r="K4" t="inlineStr">
        <is>
          <t>€</t>
        </is>
      </c>
    </row>
    <row r="6">
      <c r="A6" s="18" t="inlineStr">
        <is>
          <t>As células amarelas são dados de entrada; o resto é calculado.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9" t="inlineStr">
        <is>
          <t>PeakPadel – Modelo de ROI da quadra de padel</t>
        </is>
      </c>
    </row>
    <row r="2">
      <c r="A2" s="20" t="inlineStr">
        <is>
          <t>Base: dia de funcionamento de 12 horas, 40% de utilização (nosso cenário conservador), tarifas horárias locais, 320 dias operacionais por ano e custos operacionais totais de 40% da receita para gestão própria / 42% para clube com equipe — incluindo equipe, taxas de plataforma de reservas, reserva de manutenção e aluguel ou financiamento. Apenas pacote de quadra turnkey; compra do terreno e obras civis específicas do local são à parte. Os valores são faixas, não cotações.</t>
        </is>
      </c>
    </row>
    <row r="3">
      <c r="A3" s="21" t="inlineStr"/>
    </row>
    <row r="4">
      <c r="A4" s="20" t="inlineStr">
        <is>
          <t>O retorno aparece como faixa: melhor caso = CAPEX baixo com receita alta, pior caso = CAPEX alto com receita baixa, com mínimo de 2 anos como na calculadora.</t>
        </is>
      </c>
    </row>
    <row r="5">
      <c r="A5" s="21" t="inlineStr"/>
    </row>
    <row r="6">
      <c r="A6" s="22" t="inlineStr">
        <is>
          <t>Sources / Notas e fontes</t>
        </is>
      </c>
    </row>
    <row r="7">
      <c r="A7" s="23" t="inlineStr">
        <is>
          <t>Guia de Custos: https://padelcourtmaster.com/pt/padel-court-cost-guide.html</t>
        </is>
      </c>
    </row>
    <row r="8">
      <c r="A8" s="23" t="inlineStr">
        <is>
          <t>Guia de ROI: https://padelcourtmaster.com/pt/padel-court-roi.html</t>
        </is>
      </c>
    </row>
    <row r="9">
      <c r="A9" s="23" t="inlineStr">
        <is>
          <t>Custos Operacionais: https://padelcourtmaster.com/pt/padel-court-operating-costs-guide.html</t>
        </is>
      </c>
    </row>
    <row r="10">
      <c r="A10" s="23" t="inlineStr">
        <is>
          <t>Calculator: https://padelcourtmaster.com/pt/calculator.html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2026-10-24T03:46:10Z</dcterms:created>
  <dcterms:modified xsi:type="dcterms:W3CDTF">2026-10-24T03:46:10Z</dcterms:modified>
</cp:coreProperties>
</file>